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 - 國立台中家商\個人資料\1081024群科中心\108模\"/>
    </mc:Choice>
  </mc:AlternateContent>
  <bookViews>
    <workbookView xWindow="0" yWindow="0" windowWidth="20490" windowHeight="7605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30" i="1"/>
  <c r="E31" i="1" s="1"/>
  <c r="D23" i="1"/>
  <c r="D21" i="1"/>
  <c r="D24" i="1" s="1"/>
  <c r="D25" i="1" s="1"/>
  <c r="D26" i="1" s="1"/>
  <c r="B20" i="1"/>
  <c r="E22" i="1" s="1"/>
  <c r="E19" i="1"/>
  <c r="E18" i="1"/>
  <c r="E17" i="1"/>
  <c r="E16" i="1"/>
  <c r="E15" i="1"/>
  <c r="E21" i="1" s="1"/>
  <c r="B7" i="1"/>
  <c r="B6" i="1"/>
  <c r="B8" i="1" s="1"/>
  <c r="B5" i="1"/>
  <c r="B4" i="1"/>
  <c r="B3" i="1"/>
</calcChain>
</file>

<file path=xl/sharedStrings.xml><?xml version="1.0" encoding="utf-8"?>
<sst xmlns="http://schemas.openxmlformats.org/spreadsheetml/2006/main" count="138" uniqueCount="86">
  <si>
    <t>存貨因控管不佳的潛在損失之估算表</t>
  </si>
  <si>
    <r>
      <t>107</t>
    </r>
    <r>
      <rPr>
        <sz val="12"/>
        <color rgb="FF000000"/>
        <rFont val="標楷體"/>
        <family val="4"/>
        <charset val="136"/>
      </rPr>
      <t>年</t>
    </r>
    <r>
      <rPr>
        <sz val="12"/>
        <color rgb="FF000000"/>
        <rFont val="Times New Roman"/>
        <family val="1"/>
      </rPr>
      <t>1</t>
    </r>
    <r>
      <rPr>
        <sz val="12"/>
        <color rgb="FF000000"/>
        <rFont val="標楷體"/>
        <family val="4"/>
        <charset val="136"/>
      </rPr>
      <t>月</t>
    </r>
    <r>
      <rPr>
        <sz val="12"/>
        <color rgb="FF000000"/>
        <rFont val="Times New Roman"/>
        <family val="1"/>
      </rPr>
      <t>1</t>
    </r>
    <r>
      <rPr>
        <sz val="12"/>
        <color rgb="FF000000"/>
        <rFont val="標楷體"/>
        <family val="4"/>
        <charset val="136"/>
      </rPr>
      <t>日至</t>
    </r>
    <r>
      <rPr>
        <sz val="12"/>
        <color rgb="FF000000"/>
        <rFont val="Times New Roman"/>
        <family val="1"/>
      </rPr>
      <t>10</t>
    </r>
    <r>
      <rPr>
        <sz val="12"/>
        <color rgb="FF000000"/>
        <rFont val="標楷體"/>
        <family val="4"/>
        <charset val="136"/>
      </rPr>
      <t>月</t>
    </r>
    <r>
      <rPr>
        <sz val="12"/>
        <color rgb="FF000000"/>
        <rFont val="Times New Roman"/>
        <family val="1"/>
      </rPr>
      <t>31</t>
    </r>
    <r>
      <rPr>
        <sz val="12"/>
        <color rgb="FF000000"/>
        <rFont val="標楷體"/>
        <family val="4"/>
        <charset val="136"/>
      </rPr>
      <t>日</t>
    </r>
  </si>
  <si>
    <r>
      <t>11/1-12/31</t>
    </r>
    <r>
      <rPr>
        <sz val="12"/>
        <color rgb="FF000000"/>
        <rFont val="標楷體"/>
        <family val="4"/>
        <charset val="136"/>
      </rPr>
      <t>毛利率</t>
    </r>
  </si>
  <si>
    <r>
      <t>1/1-10/31</t>
    </r>
    <r>
      <rPr>
        <sz val="12"/>
        <color rgb="FF000000"/>
        <rFont val="標楷體"/>
        <family val="4"/>
        <charset val="136"/>
      </rPr>
      <t>可供銷售存貨商品成本</t>
    </r>
  </si>
  <si>
    <r>
      <t>減：</t>
    </r>
    <r>
      <rPr>
        <sz val="12"/>
        <color rgb="FF000000"/>
        <rFont val="Times New Roman"/>
        <family val="1"/>
      </rPr>
      <t>1/1-10/31</t>
    </r>
    <r>
      <rPr>
        <sz val="12"/>
        <color rgb="FF000000"/>
        <rFont val="標楷體"/>
        <family val="4"/>
        <charset val="136"/>
      </rPr>
      <t>估計銷貨成本</t>
    </r>
  </si>
  <si>
    <r>
      <t>10/31</t>
    </r>
    <r>
      <rPr>
        <sz val="12"/>
        <color rgb="FF000000"/>
        <rFont val="標楷體"/>
        <family val="4"/>
        <charset val="136"/>
      </rPr>
      <t>估計存貨餘額</t>
    </r>
  </si>
  <si>
    <r>
      <t>10/31</t>
    </r>
    <r>
      <rPr>
        <sz val="12"/>
        <color rgb="FF000000"/>
        <rFont val="標楷體"/>
        <family val="4"/>
        <charset val="136"/>
      </rPr>
      <t>實際盤點存貨餘額</t>
    </r>
  </si>
  <si>
    <r>
      <t>1/1-10/31</t>
    </r>
    <r>
      <rPr>
        <sz val="12"/>
        <color rgb="FF000000"/>
        <rFont val="標楷體"/>
        <family val="4"/>
        <charset val="136"/>
      </rPr>
      <t>估計存貨</t>
    </r>
    <r>
      <rPr>
        <sz val="12"/>
        <color theme="1"/>
        <rFont val="標楷體"/>
        <family val="4"/>
        <charset val="136"/>
      </rPr>
      <t>控管</t>
    </r>
    <r>
      <rPr>
        <sz val="12"/>
        <color rgb="FF000000"/>
        <rFont val="標楷體"/>
        <family val="4"/>
        <charset val="136"/>
      </rPr>
      <t>不佳的可能損失金額</t>
    </r>
  </si>
  <si>
    <t>成本</t>
  </si>
  <si>
    <r>
      <t>100%+</t>
    </r>
    <r>
      <rPr>
        <sz val="12"/>
        <color rgb="FF000000"/>
        <rFont val="標楷體"/>
        <family val="4"/>
        <charset val="136"/>
      </rPr>
      <t>成本加價率</t>
    </r>
  </si>
  <si>
    <t>零售價</t>
  </si>
  <si>
    <t>期初存貨</t>
  </si>
  <si>
    <t>進貨</t>
  </si>
  <si>
    <t>進貨退出</t>
  </si>
  <si>
    <t>進貨折讓</t>
  </si>
  <si>
    <t>進貨費用</t>
    <phoneticPr fontId="3" type="noConversion"/>
  </si>
  <si>
    <t>可售商品成本</t>
  </si>
  <si>
    <t>估計可售商品零售價</t>
  </si>
  <si>
    <t>估計存貨成本率</t>
  </si>
  <si>
    <t>減：銷貨淨額</t>
  </si>
  <si>
    <r>
      <t>10/31</t>
    </r>
    <r>
      <rPr>
        <sz val="12"/>
        <color rgb="FF000000"/>
        <rFont val="標楷體"/>
        <family val="4"/>
        <charset val="136"/>
      </rPr>
      <t>估計存貨零售價</t>
    </r>
  </si>
  <si>
    <r>
      <t>10/31</t>
    </r>
    <r>
      <rPr>
        <sz val="12"/>
        <color rgb="FF000000"/>
        <rFont val="標楷體"/>
        <family val="4"/>
        <charset val="136"/>
      </rPr>
      <t>依零售價法估計存貨成本</t>
    </r>
  </si>
  <si>
    <t>107/11/1-12/31銷貨收入</t>
    <phoneticPr fontId="3" type="noConversion"/>
  </si>
  <si>
    <t>107/11/1-12/31成本</t>
    <phoneticPr fontId="3" type="noConversion"/>
  </si>
  <si>
    <t>台中公司</t>
  </si>
  <si>
    <t>總分類帳</t>
  </si>
  <si>
    <t xml:space="preserve">製表日期 : </t>
  </si>
  <si>
    <t>108-09-01</t>
  </si>
  <si>
    <t>期間：107年01月01日 至 107年12月31日</t>
  </si>
  <si>
    <t>頁 次 :</t>
  </si>
  <si>
    <t>1</t>
  </si>
  <si>
    <t>日期</t>
  </si>
  <si>
    <t>傳票號碼</t>
  </si>
  <si>
    <t>摘要</t>
  </si>
  <si>
    <t>借方金額</t>
  </si>
  <si>
    <t>貸方金額</t>
  </si>
  <si>
    <t>借/貸</t>
  </si>
  <si>
    <t>餘額</t>
  </si>
  <si>
    <t xml:space="preserve">項  目:4100     銷貨收入(貸)                                                                              </t>
  </si>
  <si>
    <t>上期結轉</t>
  </si>
  <si>
    <t>107-11-05</t>
  </si>
  <si>
    <t>1105001</t>
  </si>
  <si>
    <t>全自動美式咖啡機等</t>
  </si>
  <si>
    <t xml:space="preserve">  貸</t>
  </si>
  <si>
    <t>107-11-12</t>
  </si>
  <si>
    <t>1112001</t>
  </si>
  <si>
    <t>107-11-26</t>
  </si>
  <si>
    <t>1126001</t>
  </si>
  <si>
    <t>半自動美式咖啡機等</t>
  </si>
  <si>
    <t>107-12-09</t>
  </si>
  <si>
    <t>1209001</t>
  </si>
  <si>
    <t>107-12-18</t>
  </si>
  <si>
    <t>1218001</t>
  </si>
  <si>
    <t>累計:</t>
  </si>
  <si>
    <t xml:space="preserve">項  目:4110     銷貨退回(借)                                                                              </t>
  </si>
  <si>
    <t>107-12-14</t>
  </si>
  <si>
    <t>1214001</t>
  </si>
  <si>
    <t xml:space="preserve">借  </t>
  </si>
  <si>
    <t xml:space="preserve">項  目:4120     銷貨折讓(借)                                                                              </t>
  </si>
  <si>
    <t>107-11-08</t>
  </si>
  <si>
    <t>1108001</t>
  </si>
  <si>
    <t/>
  </si>
  <si>
    <t>107-11-13</t>
  </si>
  <si>
    <t>1113001</t>
  </si>
  <si>
    <t>107-11-20</t>
  </si>
  <si>
    <t>1120002</t>
  </si>
  <si>
    <t xml:space="preserve">項  目:5000     銷貨成本(借)                                                                              </t>
  </si>
  <si>
    <t>1105002</t>
  </si>
  <si>
    <t>107-11-09</t>
  </si>
  <si>
    <t>1109001</t>
  </si>
  <si>
    <t>1112002</t>
  </si>
  <si>
    <t>107-11-22</t>
  </si>
  <si>
    <t>1122001</t>
  </si>
  <si>
    <t>1126002</t>
  </si>
  <si>
    <t>1209002</t>
  </si>
  <si>
    <t>1214002</t>
  </si>
  <si>
    <t>1218002</t>
  </si>
  <si>
    <t>107-12-31</t>
  </si>
  <si>
    <t>1231005</t>
  </si>
  <si>
    <t>1231010</t>
  </si>
  <si>
    <t>商品盤盈</t>
  </si>
  <si>
    <t>1231011</t>
  </si>
  <si>
    <t>商品盤損</t>
  </si>
  <si>
    <t>1231012</t>
  </si>
  <si>
    <t>個別項目衡量</t>
  </si>
  <si>
    <t>負責人              （蓋章） 主辦會計              （蓋章） 製表:accountant              （蓋章）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</si>
</sst>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76" formatCode="_-* #,##0_-;\-* #,##0_-;_-* &quot;-&quot;??_-;_-@_-"/>
    <numFmt numFmtId="177" formatCode="0.0000%"/>
  </numFmts>
  <fonts count="14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000000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rgb="FF000000"/>
      <name val="Times New Roman"/>
      <family val="1"/>
    </font>
    <font>
      <sz val="12"/>
      <color theme="1"/>
      <name val="標楷體"/>
      <family val="4"/>
      <charset val="136"/>
    </font>
    <font>
      <sz val="12"/>
      <color theme="1"/>
      <name val="Calibri"/>
      <family val="2"/>
    </font>
    <font>
      <sz val="10"/>
      <color indexed="0"/>
      <name val="Arial"/>
      <family val="2"/>
    </font>
    <font>
      <b/>
      <sz val="16"/>
      <color indexed="0"/>
      <name val="細明體"/>
      <family val="3"/>
      <charset val="136"/>
    </font>
    <font>
      <b/>
      <sz val="14"/>
      <color indexed="0"/>
      <name val="細明體"/>
      <family val="3"/>
      <charset val="136"/>
    </font>
    <font>
      <b/>
      <sz val="12"/>
      <color indexed="0"/>
      <name val="細明體"/>
      <family val="3"/>
      <charset val="136"/>
    </font>
    <font>
      <b/>
      <sz val="10"/>
      <color indexed="0"/>
      <name val="細明體"/>
      <family val="3"/>
      <charset val="136"/>
    </font>
    <font>
      <sz val="10"/>
      <color indexed="0"/>
      <name val="細明體"/>
      <family val="3"/>
      <charset val="136"/>
    </font>
    <font>
      <sz val="10"/>
      <color indexed="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10" fontId="4" fillId="0" borderId="2" xfId="2" applyNumberFormat="1" applyFont="1" applyBorder="1" applyAlignment="1">
      <alignment horizontal="right" vertical="center"/>
    </xf>
    <xf numFmtId="43" fontId="0" fillId="0" borderId="0" xfId="1" applyFont="1">
      <alignment vertical="center"/>
    </xf>
    <xf numFmtId="0" fontId="4" fillId="0" borderId="3" xfId="0" applyFont="1" applyBorder="1">
      <alignment vertical="center"/>
    </xf>
    <xf numFmtId="176" fontId="4" fillId="0" borderId="4" xfId="1" applyNumberFormat="1" applyFont="1" applyBorder="1" applyAlignment="1">
      <alignment horizontal="right" vertical="center"/>
    </xf>
    <xf numFmtId="0" fontId="2" fillId="0" borderId="3" xfId="0" applyFont="1" applyBorder="1">
      <alignment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0" fontId="4" fillId="0" borderId="4" xfId="0" applyNumberFormat="1" applyFont="1" applyBorder="1" applyAlignment="1">
      <alignment horizontal="right" vertical="center"/>
    </xf>
    <xf numFmtId="43" fontId="0" fillId="0" borderId="0" xfId="0" applyNumberFormat="1">
      <alignment vertical="center"/>
    </xf>
    <xf numFmtId="0" fontId="6" fillId="0" borderId="4" xfId="0" applyFont="1" applyBorder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10" fontId="4" fillId="0" borderId="4" xfId="2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177" fontId="0" fillId="0" borderId="0" xfId="2" applyNumberFormat="1" applyFont="1">
      <alignment vertical="center"/>
    </xf>
    <xf numFmtId="0" fontId="6" fillId="0" borderId="4" xfId="0" applyFont="1" applyBorder="1" applyAlignment="1">
      <alignment vertical="top"/>
    </xf>
    <xf numFmtId="0" fontId="4" fillId="0" borderId="5" xfId="0" applyFont="1" applyBorder="1">
      <alignment vertical="center"/>
    </xf>
    <xf numFmtId="0" fontId="4" fillId="0" borderId="2" xfId="0" applyFont="1" applyBorder="1">
      <alignment vertical="center"/>
    </xf>
    <xf numFmtId="3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0" fontId="8" fillId="0" borderId="0" xfId="3" applyFont="1" applyAlignment="1" applyProtection="1">
      <alignment horizontal="left" vertical="top"/>
      <protection locked="0"/>
    </xf>
    <xf numFmtId="0" fontId="7" fillId="0" borderId="0" xfId="3" applyAlignment="1">
      <alignment vertical="center"/>
    </xf>
    <xf numFmtId="0" fontId="9" fillId="0" borderId="0" xfId="3" applyFont="1" applyAlignment="1" applyProtection="1">
      <alignment horizontal="left" vertical="top"/>
      <protection locked="0"/>
    </xf>
    <xf numFmtId="0" fontId="10" fillId="0" borderId="0" xfId="3" applyFont="1" applyAlignment="1" applyProtection="1">
      <alignment horizontal="left" vertical="top"/>
      <protection locked="0"/>
    </xf>
    <xf numFmtId="0" fontId="10" fillId="0" borderId="0" xfId="3" applyFont="1" applyAlignment="1" applyProtection="1">
      <alignment horizontal="center" vertical="top"/>
      <protection locked="0"/>
    </xf>
    <xf numFmtId="0" fontId="11" fillId="0" borderId="0" xfId="3" applyFont="1" applyAlignment="1" applyProtection="1">
      <alignment horizontal="left" vertical="top"/>
      <protection locked="0"/>
    </xf>
    <xf numFmtId="0" fontId="11" fillId="0" borderId="0" xfId="3" applyFont="1" applyAlignment="1" applyProtection="1">
      <alignment horizontal="center" vertical="top"/>
      <protection locked="0"/>
    </xf>
    <xf numFmtId="0" fontId="12" fillId="0" borderId="0" xfId="3" applyFont="1" applyAlignment="1" applyProtection="1">
      <alignment horizontal="left" vertical="top"/>
      <protection locked="0"/>
    </xf>
    <xf numFmtId="3" fontId="12" fillId="0" borderId="0" xfId="3" applyNumberFormat="1" applyFont="1" applyAlignment="1" applyProtection="1">
      <alignment horizontal="right" vertical="top"/>
      <protection locked="0"/>
    </xf>
    <xf numFmtId="3" fontId="12" fillId="0" borderId="0" xfId="4" applyNumberFormat="1" applyFont="1" applyAlignment="1" applyProtection="1">
      <alignment horizontal="right" vertical="top"/>
      <protection locked="0"/>
    </xf>
    <xf numFmtId="0" fontId="13" fillId="0" borderId="0" xfId="4" applyAlignment="1">
      <alignment vertical="center"/>
    </xf>
  </cellXfs>
  <cellStyles count="5">
    <cellStyle name="一般" xfId="0" builtinId="0"/>
    <cellStyle name="一般 2 2" xfId="3"/>
    <cellStyle name="一般 3" xfId="4"/>
    <cellStyle name="千分位" xfId="1" builtinId="3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workbookViewId="0">
      <selection activeCell="A4" sqref="A4"/>
    </sheetView>
  </sheetViews>
  <sheetFormatPr defaultRowHeight="16.5" x14ac:dyDescent="0.25"/>
  <cols>
    <col min="1" max="1" width="46.125" customWidth="1"/>
    <col min="2" max="4" width="16.375" customWidth="1"/>
    <col min="5" max="5" width="15.875" bestFit="1" customWidth="1"/>
    <col min="7" max="7" width="10.5" customWidth="1"/>
  </cols>
  <sheetData>
    <row r="1" spans="1:5" x14ac:dyDescent="0.25">
      <c r="A1" s="1" t="s">
        <v>0</v>
      </c>
    </row>
    <row r="2" spans="1:5" ht="17.25" thickBot="1" x14ac:dyDescent="0.3">
      <c r="A2" s="2" t="s">
        <v>1</v>
      </c>
    </row>
    <row r="3" spans="1:5" ht="17.25" thickBot="1" x14ac:dyDescent="0.3">
      <c r="A3" s="3" t="s">
        <v>2</v>
      </c>
      <c r="B3" s="4">
        <f>1-(74531649-61856014)/(97233792-80619832-14800-83575)</f>
        <v>0.23250463123165177</v>
      </c>
      <c r="D3" s="5"/>
    </row>
    <row r="4" spans="1:5" ht="17.25" thickBot="1" x14ac:dyDescent="0.3">
      <c r="A4" s="6" t="s">
        <v>3</v>
      </c>
      <c r="B4" s="7">
        <f>21652500+71188124+92680-125650-9640</f>
        <v>92798014</v>
      </c>
      <c r="D4" s="5"/>
      <c r="E4" s="5"/>
    </row>
    <row r="5" spans="1:5" ht="17.25" thickBot="1" x14ac:dyDescent="0.3">
      <c r="A5" s="8" t="s">
        <v>4</v>
      </c>
      <c r="B5" s="7">
        <f>(1-0.2325)*(80619832-202648-24652)</f>
        <v>61701268.309999995</v>
      </c>
    </row>
    <row r="6" spans="1:5" ht="17.25" thickBot="1" x14ac:dyDescent="0.3">
      <c r="A6" s="6" t="s">
        <v>5</v>
      </c>
      <c r="B6" s="9">
        <f>B4-B5</f>
        <v>31096745.690000005</v>
      </c>
    </row>
    <row r="7" spans="1:5" ht="17.25" thickBot="1" x14ac:dyDescent="0.3">
      <c r="A7" s="6" t="s">
        <v>6</v>
      </c>
      <c r="B7" s="9">
        <f>30942000</f>
        <v>30942000</v>
      </c>
    </row>
    <row r="8" spans="1:5" ht="17.25" thickBot="1" x14ac:dyDescent="0.3">
      <c r="A8" s="6" t="s">
        <v>7</v>
      </c>
      <c r="B8" s="10">
        <f>B6-B7</f>
        <v>154745.69000000507</v>
      </c>
    </row>
    <row r="12" spans="1:5" x14ac:dyDescent="0.25">
      <c r="A12" s="1" t="s">
        <v>0</v>
      </c>
    </row>
    <row r="13" spans="1:5" ht="17.25" thickBot="1" x14ac:dyDescent="0.3">
      <c r="A13" s="2" t="s">
        <v>1</v>
      </c>
    </row>
    <row r="14" spans="1:5" ht="17.25" thickBot="1" x14ac:dyDescent="0.3">
      <c r="A14" s="11"/>
      <c r="B14" s="12" t="s">
        <v>8</v>
      </c>
      <c r="C14" s="13" t="s">
        <v>9</v>
      </c>
      <c r="D14" s="12" t="s">
        <v>10</v>
      </c>
    </row>
    <row r="15" spans="1:5" ht="17.25" thickBot="1" x14ac:dyDescent="0.3">
      <c r="A15" s="8" t="s">
        <v>11</v>
      </c>
      <c r="B15" s="7">
        <v>21652500</v>
      </c>
      <c r="C15" s="14">
        <v>1.3079000000000001</v>
      </c>
      <c r="D15" s="9">
        <v>28319305</v>
      </c>
      <c r="E15" s="15">
        <f>B15*C15</f>
        <v>28319304.75</v>
      </c>
    </row>
    <row r="16" spans="1:5" ht="17.25" thickBot="1" x14ac:dyDescent="0.3">
      <c r="A16" s="8" t="s">
        <v>12</v>
      </c>
      <c r="B16" s="7">
        <v>71188124</v>
      </c>
      <c r="C16" s="14">
        <v>1.3079000000000001</v>
      </c>
      <c r="D16" s="9">
        <v>93106947</v>
      </c>
      <c r="E16" s="15">
        <f t="shared" ref="E16:E19" si="0">B16*C16</f>
        <v>93106947.379600003</v>
      </c>
    </row>
    <row r="17" spans="1:7" ht="17.25" thickBot="1" x14ac:dyDescent="0.3">
      <c r="A17" s="8" t="s">
        <v>13</v>
      </c>
      <c r="B17" s="7">
        <v>-125650</v>
      </c>
      <c r="C17" s="14">
        <v>1.3079000000000001</v>
      </c>
      <c r="D17" s="9">
        <v>-164338</v>
      </c>
      <c r="E17" s="15">
        <f t="shared" si="0"/>
        <v>-164337.63500000001</v>
      </c>
    </row>
    <row r="18" spans="1:7" ht="17.25" thickBot="1" x14ac:dyDescent="0.3">
      <c r="A18" s="8" t="s">
        <v>14</v>
      </c>
      <c r="B18" s="7">
        <v>-9640</v>
      </c>
      <c r="C18" s="16"/>
      <c r="D18" s="17"/>
      <c r="E18" s="15">
        <f t="shared" si="0"/>
        <v>0</v>
      </c>
    </row>
    <row r="19" spans="1:7" ht="17.25" thickBot="1" x14ac:dyDescent="0.3">
      <c r="A19" s="8" t="s">
        <v>15</v>
      </c>
      <c r="B19" s="7">
        <v>92680</v>
      </c>
      <c r="C19" s="16"/>
      <c r="D19" s="17"/>
      <c r="E19" s="15">
        <f t="shared" si="0"/>
        <v>0</v>
      </c>
    </row>
    <row r="20" spans="1:7" ht="17.25" thickBot="1" x14ac:dyDescent="0.3">
      <c r="A20" s="8" t="s">
        <v>16</v>
      </c>
      <c r="B20" s="7">
        <f>SUM(B15:B19)</f>
        <v>92798014</v>
      </c>
      <c r="C20" s="7"/>
      <c r="D20" s="7"/>
    </row>
    <row r="21" spans="1:7" ht="17.25" thickBot="1" x14ac:dyDescent="0.3">
      <c r="A21" s="8" t="s">
        <v>17</v>
      </c>
      <c r="B21" s="18"/>
      <c r="C21" s="16"/>
      <c r="D21" s="7">
        <f>SUM(D15:D19)</f>
        <v>121261914</v>
      </c>
      <c r="E21" s="15">
        <f>SUM(E15:E20)</f>
        <v>121261914.4946</v>
      </c>
    </row>
    <row r="22" spans="1:7" ht="17.25" thickBot="1" x14ac:dyDescent="0.3">
      <c r="A22" s="8" t="s">
        <v>18</v>
      </c>
      <c r="B22" s="19">
        <v>0.76529999999999998</v>
      </c>
      <c r="C22" s="16"/>
      <c r="D22" s="20"/>
      <c r="E22" s="21">
        <f>B20/D21</f>
        <v>0.76526925016209124</v>
      </c>
    </row>
    <row r="23" spans="1:7" ht="17.25" thickBot="1" x14ac:dyDescent="0.3">
      <c r="A23" s="8" t="s">
        <v>19</v>
      </c>
      <c r="B23" s="16"/>
      <c r="C23" s="16"/>
      <c r="D23" s="7">
        <f>80619832-202648</f>
        <v>80417184</v>
      </c>
    </row>
    <row r="24" spans="1:7" ht="17.25" thickBot="1" x14ac:dyDescent="0.3">
      <c r="A24" s="6" t="s">
        <v>20</v>
      </c>
      <c r="B24" s="16"/>
      <c r="C24" s="22"/>
      <c r="D24" s="9">
        <f>D21-D23</f>
        <v>40844730</v>
      </c>
    </row>
    <row r="25" spans="1:7" ht="17.25" thickBot="1" x14ac:dyDescent="0.3">
      <c r="A25" s="23" t="s">
        <v>21</v>
      </c>
      <c r="B25" s="24"/>
      <c r="C25" s="16"/>
      <c r="D25" s="9">
        <f>D24*B22</f>
        <v>31258471.868999999</v>
      </c>
    </row>
    <row r="26" spans="1:7" ht="17.25" thickBot="1" x14ac:dyDescent="0.3">
      <c r="A26" s="23" t="s">
        <v>7</v>
      </c>
      <c r="B26" s="24"/>
      <c r="C26" s="16"/>
      <c r="D26" s="9">
        <f>D25-B7</f>
        <v>316471.86899999902</v>
      </c>
    </row>
    <row r="30" spans="1:7" x14ac:dyDescent="0.25">
      <c r="A30" t="s">
        <v>22</v>
      </c>
      <c r="D30" s="25">
        <f>E45-D48</f>
        <v>16599160</v>
      </c>
      <c r="G30">
        <v>16599160</v>
      </c>
    </row>
    <row r="31" spans="1:7" x14ac:dyDescent="0.25">
      <c r="A31" t="s">
        <v>23</v>
      </c>
      <c r="C31" s="26"/>
      <c r="D31" s="25">
        <f>SUM(D58:D65)-E64</f>
        <v>12691075</v>
      </c>
      <c r="E31" s="26">
        <f>D30/D31</f>
        <v>1.3079396347433137</v>
      </c>
      <c r="G31">
        <v>12691075</v>
      </c>
    </row>
    <row r="34" spans="1:9" ht="21" x14ac:dyDescent="0.25">
      <c r="A34" s="27" t="s">
        <v>24</v>
      </c>
      <c r="B34" s="28"/>
      <c r="C34" s="28"/>
      <c r="D34" s="28"/>
      <c r="E34" s="28"/>
      <c r="F34" s="28"/>
      <c r="G34" s="28"/>
      <c r="H34" s="28"/>
      <c r="I34" s="28"/>
    </row>
    <row r="35" spans="1:9" ht="19.5" x14ac:dyDescent="0.25">
      <c r="A35" s="29" t="s">
        <v>25</v>
      </c>
      <c r="B35" s="28"/>
      <c r="C35" s="28"/>
      <c r="D35" s="28"/>
      <c r="E35" s="28"/>
      <c r="F35" s="28"/>
      <c r="G35" s="28"/>
      <c r="H35" s="28"/>
      <c r="I35" s="28"/>
    </row>
    <row r="36" spans="1:9" x14ac:dyDescent="0.25">
      <c r="A36" s="30" t="s">
        <v>26</v>
      </c>
      <c r="B36" s="30" t="s">
        <v>27</v>
      </c>
      <c r="C36" s="28"/>
      <c r="D36" s="31" t="s">
        <v>28</v>
      </c>
      <c r="E36" s="28"/>
      <c r="F36" s="28"/>
      <c r="G36" s="28"/>
      <c r="H36" s="30" t="s">
        <v>29</v>
      </c>
      <c r="I36" s="31" t="s">
        <v>30</v>
      </c>
    </row>
    <row r="37" spans="1:9" x14ac:dyDescent="0.25">
      <c r="A37" s="32" t="s">
        <v>31</v>
      </c>
      <c r="B37" s="33" t="s">
        <v>32</v>
      </c>
      <c r="C37" s="33" t="s">
        <v>33</v>
      </c>
      <c r="D37" s="33" t="s">
        <v>34</v>
      </c>
      <c r="E37" s="33" t="s">
        <v>35</v>
      </c>
      <c r="F37" s="33" t="s">
        <v>36</v>
      </c>
      <c r="G37" s="33" t="s">
        <v>37</v>
      </c>
    </row>
    <row r="38" spans="1:9" x14ac:dyDescent="0.25">
      <c r="A38" s="34" t="s">
        <v>38</v>
      </c>
      <c r="B38" s="28"/>
      <c r="C38" s="28"/>
      <c r="D38" s="28"/>
      <c r="E38" s="28"/>
      <c r="F38" s="28"/>
      <c r="G38" s="28"/>
    </row>
    <row r="39" spans="1:9" x14ac:dyDescent="0.25">
      <c r="A39" s="34" t="s">
        <v>39</v>
      </c>
      <c r="B39" s="28"/>
      <c r="C39" s="28"/>
      <c r="D39" s="28"/>
      <c r="E39" s="28"/>
      <c r="F39" s="28"/>
      <c r="G39" s="35">
        <v>80619832</v>
      </c>
    </row>
    <row r="40" spans="1:9" x14ac:dyDescent="0.25">
      <c r="A40" s="34" t="s">
        <v>40</v>
      </c>
      <c r="B40" s="34" t="s">
        <v>41</v>
      </c>
      <c r="C40" s="34" t="s">
        <v>42</v>
      </c>
      <c r="D40" s="28"/>
      <c r="E40" s="35">
        <v>3071750</v>
      </c>
      <c r="F40" s="34" t="s">
        <v>43</v>
      </c>
      <c r="G40" s="35">
        <v>83691582</v>
      </c>
    </row>
    <row r="41" spans="1:9" x14ac:dyDescent="0.25">
      <c r="A41" s="34" t="s">
        <v>44</v>
      </c>
      <c r="B41" s="34" t="s">
        <v>45</v>
      </c>
      <c r="C41" s="34" t="s">
        <v>42</v>
      </c>
      <c r="D41" s="28"/>
      <c r="E41" s="35">
        <v>5163160</v>
      </c>
      <c r="F41" s="34" t="s">
        <v>43</v>
      </c>
      <c r="G41" s="35">
        <v>88854742</v>
      </c>
    </row>
    <row r="42" spans="1:9" x14ac:dyDescent="0.25">
      <c r="A42" s="34" t="s">
        <v>46</v>
      </c>
      <c r="B42" s="34" t="s">
        <v>47</v>
      </c>
      <c r="C42" s="34" t="s">
        <v>48</v>
      </c>
      <c r="D42" s="28"/>
      <c r="E42" s="35">
        <v>3611650</v>
      </c>
      <c r="F42" s="34" t="s">
        <v>43</v>
      </c>
      <c r="G42" s="35">
        <v>92466392</v>
      </c>
    </row>
    <row r="43" spans="1:9" x14ac:dyDescent="0.25">
      <c r="A43" s="34" t="s">
        <v>49</v>
      </c>
      <c r="B43" s="34" t="s">
        <v>50</v>
      </c>
      <c r="C43" s="34" t="s">
        <v>48</v>
      </c>
      <c r="D43" s="28"/>
      <c r="E43" s="35">
        <v>1122400</v>
      </c>
      <c r="F43" s="34" t="s">
        <v>43</v>
      </c>
      <c r="G43" s="35">
        <v>93588792</v>
      </c>
    </row>
    <row r="44" spans="1:9" x14ac:dyDescent="0.25">
      <c r="A44" s="34" t="s">
        <v>51</v>
      </c>
      <c r="B44" s="34" t="s">
        <v>52</v>
      </c>
      <c r="C44" s="34" t="s">
        <v>42</v>
      </c>
      <c r="D44" s="28"/>
      <c r="E44" s="35">
        <v>3645000</v>
      </c>
      <c r="F44" s="34" t="s">
        <v>43</v>
      </c>
      <c r="G44" s="35">
        <v>97233792</v>
      </c>
    </row>
    <row r="45" spans="1:9" x14ac:dyDescent="0.25">
      <c r="A45" s="34" t="s">
        <v>53</v>
      </c>
      <c r="B45" s="28"/>
      <c r="C45" s="28"/>
      <c r="D45" s="28"/>
      <c r="E45" s="35">
        <v>16613960</v>
      </c>
      <c r="F45" s="28"/>
      <c r="G45" s="35">
        <v>97233792</v>
      </c>
    </row>
    <row r="46" spans="1:9" x14ac:dyDescent="0.25">
      <c r="A46" s="34" t="s">
        <v>54</v>
      </c>
      <c r="B46" s="28"/>
      <c r="C46" s="28"/>
      <c r="D46" s="28"/>
      <c r="E46" s="28"/>
      <c r="F46" s="28"/>
      <c r="G46" s="28"/>
    </row>
    <row r="47" spans="1:9" x14ac:dyDescent="0.25">
      <c r="A47" s="34" t="s">
        <v>39</v>
      </c>
      <c r="B47" s="28"/>
      <c r="C47" s="28"/>
      <c r="D47" s="28"/>
      <c r="E47" s="28"/>
      <c r="F47" s="28"/>
      <c r="G47" s="35">
        <v>202648</v>
      </c>
    </row>
    <row r="48" spans="1:9" x14ac:dyDescent="0.25">
      <c r="A48" s="34" t="s">
        <v>55</v>
      </c>
      <c r="B48" s="34" t="s">
        <v>56</v>
      </c>
      <c r="C48" s="34" t="s">
        <v>48</v>
      </c>
      <c r="D48" s="35">
        <v>14800</v>
      </c>
      <c r="E48" s="28"/>
      <c r="F48" s="34" t="s">
        <v>57</v>
      </c>
      <c r="G48" s="35">
        <v>217448</v>
      </c>
    </row>
    <row r="49" spans="1:7" x14ac:dyDescent="0.25">
      <c r="A49" s="34" t="s">
        <v>53</v>
      </c>
      <c r="B49" s="28"/>
      <c r="C49" s="28"/>
      <c r="D49" s="35">
        <v>14800</v>
      </c>
      <c r="E49" s="28"/>
      <c r="F49" s="28"/>
      <c r="G49" s="35">
        <v>217448</v>
      </c>
    </row>
    <row r="50" spans="1:7" x14ac:dyDescent="0.25">
      <c r="A50" s="34" t="s">
        <v>58</v>
      </c>
      <c r="B50" s="28"/>
      <c r="C50" s="28"/>
      <c r="D50" s="28"/>
      <c r="E50" s="28"/>
      <c r="F50" s="28"/>
      <c r="G50" s="28"/>
    </row>
    <row r="51" spans="1:7" x14ac:dyDescent="0.25">
      <c r="A51" s="34" t="s">
        <v>39</v>
      </c>
      <c r="B51" s="28"/>
      <c r="C51" s="28"/>
      <c r="D51" s="28"/>
      <c r="E51" s="28"/>
      <c r="F51" s="28"/>
      <c r="G51" s="35">
        <v>24652</v>
      </c>
    </row>
    <row r="52" spans="1:7" x14ac:dyDescent="0.25">
      <c r="A52" s="34" t="s">
        <v>59</v>
      </c>
      <c r="B52" s="34" t="s">
        <v>60</v>
      </c>
      <c r="C52" s="34" t="s">
        <v>61</v>
      </c>
      <c r="D52" s="35">
        <v>68135</v>
      </c>
      <c r="E52" s="28"/>
      <c r="F52" s="34" t="s">
        <v>57</v>
      </c>
      <c r="G52" s="35">
        <v>92787</v>
      </c>
    </row>
    <row r="53" spans="1:7" x14ac:dyDescent="0.25">
      <c r="A53" s="34" t="s">
        <v>62</v>
      </c>
      <c r="B53" s="34" t="s">
        <v>63</v>
      </c>
      <c r="C53" s="34" t="s">
        <v>61</v>
      </c>
      <c r="D53" s="35">
        <v>9680</v>
      </c>
      <c r="E53" s="28"/>
      <c r="F53" s="34" t="s">
        <v>57</v>
      </c>
      <c r="G53" s="35">
        <v>102467</v>
      </c>
    </row>
    <row r="54" spans="1:7" x14ac:dyDescent="0.25">
      <c r="A54" s="34" t="s">
        <v>64</v>
      </c>
      <c r="B54" s="34" t="s">
        <v>65</v>
      </c>
      <c r="C54" s="34" t="s">
        <v>61</v>
      </c>
      <c r="D54" s="35">
        <v>5760</v>
      </c>
      <c r="E54" s="28"/>
      <c r="F54" s="34" t="s">
        <v>57</v>
      </c>
      <c r="G54" s="35">
        <v>108227</v>
      </c>
    </row>
    <row r="55" spans="1:7" x14ac:dyDescent="0.25">
      <c r="A55" s="34" t="s">
        <v>53</v>
      </c>
      <c r="B55" s="28"/>
      <c r="C55" s="28"/>
      <c r="D55" s="35">
        <v>83575</v>
      </c>
      <c r="E55" s="28"/>
      <c r="F55" s="28"/>
      <c r="G55" s="35">
        <v>108227</v>
      </c>
    </row>
    <row r="56" spans="1:7" x14ac:dyDescent="0.25">
      <c r="A56" s="34" t="s">
        <v>66</v>
      </c>
      <c r="B56" s="28"/>
      <c r="C56" s="28"/>
      <c r="D56" s="28"/>
      <c r="E56" s="28"/>
      <c r="F56" s="28"/>
      <c r="G56" s="28"/>
    </row>
    <row r="57" spans="1:7" x14ac:dyDescent="0.25">
      <c r="A57" s="34" t="s">
        <v>39</v>
      </c>
      <c r="B57" s="28"/>
      <c r="C57" s="28"/>
      <c r="D57" s="28"/>
      <c r="E57" s="28"/>
      <c r="F57" s="28"/>
      <c r="G57" s="36">
        <v>61856014</v>
      </c>
    </row>
    <row r="58" spans="1:7" x14ac:dyDescent="0.25">
      <c r="A58" s="34" t="s">
        <v>40</v>
      </c>
      <c r="B58" s="34" t="s">
        <v>67</v>
      </c>
      <c r="C58" s="34" t="s">
        <v>61</v>
      </c>
      <c r="D58" s="35">
        <v>2280100</v>
      </c>
      <c r="E58" s="28"/>
      <c r="F58" s="34" t="s">
        <v>57</v>
      </c>
      <c r="G58" s="36">
        <v>64136114</v>
      </c>
    </row>
    <row r="59" spans="1:7" x14ac:dyDescent="0.25">
      <c r="A59" s="34" t="s">
        <v>68</v>
      </c>
      <c r="B59" s="34" t="s">
        <v>69</v>
      </c>
      <c r="C59" s="34" t="s">
        <v>61</v>
      </c>
      <c r="D59" s="28"/>
      <c r="E59" s="36">
        <v>8120</v>
      </c>
      <c r="F59" s="34" t="s">
        <v>57</v>
      </c>
      <c r="G59" s="36">
        <v>64127994</v>
      </c>
    </row>
    <row r="60" spans="1:7" x14ac:dyDescent="0.25">
      <c r="A60" s="34" t="s">
        <v>44</v>
      </c>
      <c r="B60" s="34" t="s">
        <v>70</v>
      </c>
      <c r="C60" s="34" t="s">
        <v>61</v>
      </c>
      <c r="D60" s="35">
        <v>3835700</v>
      </c>
      <c r="E60" s="37"/>
      <c r="F60" s="34" t="s">
        <v>57</v>
      </c>
      <c r="G60" s="36">
        <v>67963694</v>
      </c>
    </row>
    <row r="61" spans="1:7" x14ac:dyDescent="0.25">
      <c r="A61" s="34" t="s">
        <v>71</v>
      </c>
      <c r="B61" s="34" t="s">
        <v>72</v>
      </c>
      <c r="C61" s="34" t="s">
        <v>61</v>
      </c>
      <c r="D61" s="28"/>
      <c r="E61" s="36">
        <v>7320</v>
      </c>
      <c r="F61" s="34" t="s">
        <v>57</v>
      </c>
      <c r="G61" s="36">
        <v>67956374</v>
      </c>
    </row>
    <row r="62" spans="1:7" x14ac:dyDescent="0.25">
      <c r="A62" s="34" t="s">
        <v>46</v>
      </c>
      <c r="B62" s="34" t="s">
        <v>73</v>
      </c>
      <c r="C62" s="34" t="s">
        <v>61</v>
      </c>
      <c r="D62" s="35">
        <v>2941900</v>
      </c>
      <c r="E62" s="37"/>
      <c r="F62" s="34" t="s">
        <v>57</v>
      </c>
      <c r="G62" s="36">
        <v>70898274</v>
      </c>
    </row>
    <row r="63" spans="1:7" x14ac:dyDescent="0.25">
      <c r="A63" s="34" t="s">
        <v>49</v>
      </c>
      <c r="B63" s="34" t="s">
        <v>74</v>
      </c>
      <c r="C63" s="34" t="s">
        <v>61</v>
      </c>
      <c r="D63" s="35">
        <v>864150</v>
      </c>
      <c r="E63" s="37"/>
      <c r="F63" s="34" t="s">
        <v>57</v>
      </c>
      <c r="G63" s="36">
        <v>71762424</v>
      </c>
    </row>
    <row r="64" spans="1:7" x14ac:dyDescent="0.25">
      <c r="A64" s="34" t="s">
        <v>55</v>
      </c>
      <c r="B64" s="34" t="s">
        <v>75</v>
      </c>
      <c r="C64" s="34" t="s">
        <v>61</v>
      </c>
      <c r="D64" s="28"/>
      <c r="E64" s="36">
        <v>12375</v>
      </c>
      <c r="F64" s="34" t="s">
        <v>57</v>
      </c>
      <c r="G64" s="36">
        <v>71750049</v>
      </c>
    </row>
    <row r="65" spans="1:8" x14ac:dyDescent="0.25">
      <c r="A65" s="34" t="s">
        <v>51</v>
      </c>
      <c r="B65" s="34" t="s">
        <v>76</v>
      </c>
      <c r="C65" s="34" t="s">
        <v>61</v>
      </c>
      <c r="D65" s="35">
        <v>2781600</v>
      </c>
      <c r="E65" s="37"/>
      <c r="F65" s="34" t="s">
        <v>57</v>
      </c>
      <c r="G65" s="36">
        <v>74531649</v>
      </c>
    </row>
    <row r="66" spans="1:8" x14ac:dyDescent="0.25">
      <c r="A66" s="34" t="s">
        <v>77</v>
      </c>
      <c r="B66" s="34" t="s">
        <v>78</v>
      </c>
      <c r="C66" s="34" t="s">
        <v>61</v>
      </c>
      <c r="D66" s="35">
        <v>253337</v>
      </c>
      <c r="E66" s="37"/>
      <c r="F66" s="34" t="s">
        <v>57</v>
      </c>
      <c r="G66" s="36">
        <v>74784986</v>
      </c>
    </row>
    <row r="67" spans="1:8" x14ac:dyDescent="0.25">
      <c r="A67" s="34" t="s">
        <v>77</v>
      </c>
      <c r="B67" s="34" t="s">
        <v>79</v>
      </c>
      <c r="C67" s="34" t="s">
        <v>80</v>
      </c>
      <c r="D67" s="28"/>
      <c r="E67" s="36">
        <v>22305</v>
      </c>
      <c r="F67" s="34" t="s">
        <v>57</v>
      </c>
      <c r="G67" s="36">
        <v>74762681</v>
      </c>
    </row>
    <row r="68" spans="1:8" x14ac:dyDescent="0.25">
      <c r="A68" s="34" t="s">
        <v>77</v>
      </c>
      <c r="B68" s="34" t="s">
        <v>81</v>
      </c>
      <c r="C68" s="34" t="s">
        <v>82</v>
      </c>
      <c r="D68" s="35">
        <v>17080</v>
      </c>
      <c r="E68" s="37"/>
      <c r="F68" s="34" t="s">
        <v>57</v>
      </c>
      <c r="G68" s="36">
        <v>74779761</v>
      </c>
    </row>
    <row r="69" spans="1:8" x14ac:dyDescent="0.25">
      <c r="A69" s="34" t="s">
        <v>77</v>
      </c>
      <c r="B69" s="34" t="s">
        <v>83</v>
      </c>
      <c r="C69" s="34" t="s">
        <v>84</v>
      </c>
      <c r="D69" s="28"/>
      <c r="E69" s="36">
        <v>42490</v>
      </c>
      <c r="F69" s="34" t="s">
        <v>57</v>
      </c>
      <c r="G69" s="36">
        <v>74737271</v>
      </c>
    </row>
    <row r="70" spans="1:8" x14ac:dyDescent="0.25">
      <c r="A70" s="34" t="s">
        <v>53</v>
      </c>
      <c r="B70" s="28"/>
      <c r="C70" s="28"/>
      <c r="D70" s="35">
        <v>12973867</v>
      </c>
      <c r="E70" s="36">
        <v>92610</v>
      </c>
      <c r="F70" s="28"/>
      <c r="G70" s="36">
        <v>74737271</v>
      </c>
    </row>
    <row r="71" spans="1:8" x14ac:dyDescent="0.25">
      <c r="A71" s="34" t="s">
        <v>85</v>
      </c>
      <c r="B71" s="28"/>
      <c r="C71" s="28"/>
      <c r="D71" s="28"/>
      <c r="E71" s="28"/>
      <c r="F71" s="28"/>
      <c r="G71" s="28"/>
      <c r="H71" s="28"/>
    </row>
  </sheetData>
  <mergeCells count="2">
    <mergeCell ref="A25:B25"/>
    <mergeCell ref="A26:B26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2019-10-24T04:59:41Z</dcterms:created>
  <dcterms:modified xsi:type="dcterms:W3CDTF">2019-10-24T05:01:46Z</dcterms:modified>
</cp:coreProperties>
</file>